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<sst xmlns="http://schemas.openxmlformats.org/spreadsheetml/2006/main" count="187" uniqueCount="130">
  <si>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</si>
  <si>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</si>
  <si>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</si>
  <si>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</si>
  <si>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</si>
  <si>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</si>
  <si>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</si>
  <si>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</si>
  <si>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</si>
  <si>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</si>
  <si>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</si>
  <si>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</si>
  <si>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</si>
  <si>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</si>
  <si>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</si>
  <si>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</si>
  <si>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</si>
  <si>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</si>
  <si>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</si>
  <si>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</si>
  <si>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</si>
  <si>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</si>
  <si>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</si>
  <si>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</si>
  <si>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</si>
  <si>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</si>
  <si>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</si>
  <si>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</si>
  <si>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</si>
  <si>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</si>
  <si>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</si>
  <si>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</si>
  <si>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</si>
  <si>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</si>
  <si>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</si>
  <si>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</si>
  <si>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</si>
  <si>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</si>
  <si>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</si>
  <si>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</si>
  <si>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</si>
  <si>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</si>
  <si>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</si>
  <si>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</si>
  <si>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</si>
  <si>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</si>
  <si>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</si>
  <si>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</si>
  <si>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</si>
  <si>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</si>
  <si>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</si>
  <si>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</si>
  <si>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</si>
  <si>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</si>
  <si>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</si>
  <si>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</si>
  <si>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</si>
  <si>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</si>
  <si>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</si>
  <si>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</si>
  <si>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</si>
  <si>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</si>
  <si>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</si>
  <si>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</si>
  <si>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</si>
  <si>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</si>
  <si>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</si>
  <si>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</si>
  <si>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</si>
  <si>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</si>
  <si>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</si>
  <si>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</si>
  <si>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</si>
  <si>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</si>
  <si>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</si>
  <si>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</si>
  <si>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</si>
  <si>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</si>
  <si>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</si>
  <si>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</si>
  <si>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</si>
  <si>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</si>
  <si>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</si>
  <si>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</si>
  <si>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</si>
  <si>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</si>
  <si>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</si>
  <si>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</si>
  <si>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</si>
  <si>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</si>
  <si>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</si>
  <si>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</si>
  <si>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</si>
  <si>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</si>
  <si>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</si>
  <si>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</si>
  <si>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</si>
  <si>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</si>
  <si>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</si>
  <si>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</si>
  <si>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</si>
  <si>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</si>
  <si>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</si>
  <si>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</si>
  <si>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</si>
  <si>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</si>
  <si>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</si>
  <si>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</si>
  <si>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</si>
  <si>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</si>
  <si>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</si>
  <si>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</si>
  <si>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</si>
  <si>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</si>
  <si>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</si>
  <si>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</si>
  <si>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</si>
  <si>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</si>
  <si>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</si>
  <si>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</si>
  <si>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</si>
  <si>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</si>
  <si>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</si>
  <si>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</si>
  <si>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</si>
  <si>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</si>
  <si>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"Рыбинскгазсервис"</t>
  </si>
  <si>
    <t>Ярославской области</t>
  </si>
  <si>
    <t>21</t>
  </si>
  <si>
    <t>на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</si>
</sst>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19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1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/>
    </xf>
    <xf numFmtId="4" fontId="43" fillId="0" borderId="11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1"/>
  <sheetViews>
    <sheetView tabSelected="1" view="pageBreakPreview" zoomScaleSheetLayoutView="100" zoomScalePageLayoutView="0" workbookViewId="0" topLeftCell="A28">
      <selection activeCell="CH71" sqref="CH71:DA71"/>
    </sheetView>
  </sheetViews>
  <sheetFormatPr defaultColWidth="0.875" defaultRowHeight="12.75"/>
  <cols>
    <col min="1" max="106" width="0.875" style="1" customWidth="1"/>
    <col min="107" max="112" width="0.875" style="20" customWidth="1"/>
    <col min="113" max="113" width="8.75390625" style="20" bestFit="1" customWidth="1"/>
    <col min="114" max="173" width="0.875" style="20" customWidth="1"/>
    <col min="174" max="174" width="8.75390625" style="20" customWidth="1"/>
    <col min="175" max="175" width="11.625" style="20" customWidth="1"/>
    <col min="176" max="205" width="0.875" style="20" customWidth="1"/>
    <col min="206" max="16384" width="0.875" style="1" customWidth="1"/>
  </cols>
  <sheetData>
    <row r="1" spans="105:205" s="2" customFormat="1" ht="15">
      <c r="DA1" s="12" t="s">
        <v>123</v>
      </c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</row>
    <row r="2" spans="107:205" s="2" customFormat="1" ht="15"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</row>
    <row r="3" spans="1:205" s="3" customFormat="1" ht="15.7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2" t="s">
        <v>126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5" t="s">
        <v>129</v>
      </c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 t="s">
        <v>128</v>
      </c>
      <c r="CF4" s="46"/>
      <c r="CG4" s="46"/>
      <c r="CH4" s="46"/>
      <c r="CI4" s="47" t="s">
        <v>71</v>
      </c>
      <c r="CJ4" s="47"/>
      <c r="CK4" s="47"/>
      <c r="CL4" s="47"/>
      <c r="CM4" s="47"/>
      <c r="CN4" s="47"/>
      <c r="CR4" s="4"/>
      <c r="CS4" s="4"/>
      <c r="CT4" s="4"/>
      <c r="CU4" s="4"/>
      <c r="CV4" s="4"/>
      <c r="CW4" s="4"/>
      <c r="CX4" s="4"/>
      <c r="CY4" s="4"/>
      <c r="CZ4" s="4"/>
      <c r="DA4" s="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</row>
    <row r="5" spans="16:205" s="5" customFormat="1" ht="11.25">
      <c r="P5" s="43" t="s">
        <v>0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CX5" s="6"/>
      <c r="CY5" s="7"/>
      <c r="CZ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5" s="3" customFormat="1" ht="15.75">
      <c r="A6" s="44" t="s">
        <v>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</row>
    <row r="7" spans="1:2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2" t="s">
        <v>127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</row>
    <row r="8" spans="41:205" s="5" customFormat="1" ht="11.25">
      <c r="AO8" s="43" t="s">
        <v>74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07:205" s="2" customFormat="1" ht="15"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</row>
    <row r="10" spans="1:205" s="5" customFormat="1" ht="22.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75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 t="s">
        <v>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 t="s">
        <v>83</v>
      </c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5" s="10" customFormat="1" ht="11.25" customHeight="1">
      <c r="A11" s="25">
        <v>1</v>
      </c>
      <c r="B11" s="26"/>
      <c r="C11" s="26"/>
      <c r="D11" s="26"/>
      <c r="E11" s="26"/>
      <c r="F11" s="26"/>
      <c r="G11" s="26"/>
      <c r="H11" s="27"/>
      <c r="I11" s="11"/>
      <c r="J11" s="28" t="s">
        <v>84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5" t="s">
        <v>76</v>
      </c>
      <c r="BY11" s="26"/>
      <c r="BZ11" s="26"/>
      <c r="CA11" s="26"/>
      <c r="CB11" s="26"/>
      <c r="CC11" s="26"/>
      <c r="CD11" s="26"/>
      <c r="CE11" s="26"/>
      <c r="CF11" s="26"/>
      <c r="CG11" s="27"/>
      <c r="CH11" s="39">
        <f>CH12+CH13+CH14+CH19+CH20</f>
        <v>194466.06800000003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1"/>
      <c r="DC11" s="15"/>
      <c r="DD11" s="15"/>
      <c r="DE11" s="15"/>
      <c r="DF11" s="15"/>
      <c r="DG11" s="15"/>
      <c r="DH11" s="15"/>
      <c r="DI11" s="21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5" customFormat="1" ht="11.25">
      <c r="A12" s="25" t="s">
        <v>3</v>
      </c>
      <c r="B12" s="26"/>
      <c r="C12" s="26"/>
      <c r="D12" s="26"/>
      <c r="E12" s="26"/>
      <c r="F12" s="26"/>
      <c r="G12" s="26"/>
      <c r="H12" s="27"/>
      <c r="I12" s="11"/>
      <c r="J12" s="33" t="s">
        <v>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4"/>
      <c r="BX12" s="25" t="s">
        <v>76</v>
      </c>
      <c r="BY12" s="26"/>
      <c r="BZ12" s="26"/>
      <c r="CA12" s="26"/>
      <c r="CB12" s="26"/>
      <c r="CC12" s="26"/>
      <c r="CD12" s="26"/>
      <c r="CE12" s="26"/>
      <c r="CF12" s="26"/>
      <c r="CG12" s="27"/>
      <c r="CH12" s="35">
        <v>98682.66</v>
      </c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5" s="5" customFormat="1" ht="11.25">
      <c r="A13" s="25" t="s">
        <v>5</v>
      </c>
      <c r="B13" s="26"/>
      <c r="C13" s="26"/>
      <c r="D13" s="26"/>
      <c r="E13" s="26"/>
      <c r="F13" s="26"/>
      <c r="G13" s="26"/>
      <c r="H13" s="27"/>
      <c r="I13" s="11"/>
      <c r="J13" s="33" t="s">
        <v>6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4"/>
      <c r="BX13" s="25" t="s">
        <v>76</v>
      </c>
      <c r="BY13" s="26"/>
      <c r="BZ13" s="26"/>
      <c r="CA13" s="26"/>
      <c r="CB13" s="26"/>
      <c r="CC13" s="26"/>
      <c r="CD13" s="26"/>
      <c r="CE13" s="26"/>
      <c r="CF13" s="26"/>
      <c r="CG13" s="27"/>
      <c r="CH13" s="35">
        <v>29742.33</v>
      </c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s="5" customFormat="1" ht="11.25">
      <c r="A14" s="25" t="s">
        <v>7</v>
      </c>
      <c r="B14" s="26"/>
      <c r="C14" s="26"/>
      <c r="D14" s="26"/>
      <c r="E14" s="26"/>
      <c r="F14" s="26"/>
      <c r="G14" s="26"/>
      <c r="H14" s="27"/>
      <c r="I14" s="11"/>
      <c r="J14" s="33" t="s">
        <v>85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76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5">
        <f>CH15+CH16+CH17+CH18</f>
        <v>13499.807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5" s="5" customFormat="1" ht="11.25">
      <c r="A15" s="25" t="s">
        <v>8</v>
      </c>
      <c r="B15" s="26"/>
      <c r="C15" s="26"/>
      <c r="D15" s="26"/>
      <c r="E15" s="26"/>
      <c r="F15" s="26"/>
      <c r="G15" s="26"/>
      <c r="H15" s="27"/>
      <c r="I15" s="11"/>
      <c r="J15" s="28" t="s">
        <v>77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76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5">
        <v>3357.966</v>
      </c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5" s="5" customFormat="1" ht="11.25">
      <c r="A16" s="25" t="s">
        <v>9</v>
      </c>
      <c r="B16" s="26"/>
      <c r="C16" s="26"/>
      <c r="D16" s="26"/>
      <c r="E16" s="26"/>
      <c r="F16" s="26"/>
      <c r="G16" s="26"/>
      <c r="H16" s="27"/>
      <c r="I16" s="11"/>
      <c r="J16" s="28" t="s">
        <v>86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76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5">
        <f>44.48+1318.66</f>
        <v>1363.14</v>
      </c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5" customFormat="1" ht="11.25">
      <c r="A17" s="25" t="s">
        <v>10</v>
      </c>
      <c r="B17" s="26"/>
      <c r="C17" s="26"/>
      <c r="D17" s="26"/>
      <c r="E17" s="26"/>
      <c r="F17" s="26"/>
      <c r="G17" s="26"/>
      <c r="H17" s="27"/>
      <c r="I17" s="11"/>
      <c r="J17" s="28" t="s">
        <v>87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76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5">
        <v>89.48</v>
      </c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5" customFormat="1" ht="11.25">
      <c r="A18" s="25" t="s">
        <v>11</v>
      </c>
      <c r="B18" s="26"/>
      <c r="C18" s="26"/>
      <c r="D18" s="26"/>
      <c r="E18" s="26"/>
      <c r="F18" s="26"/>
      <c r="G18" s="26"/>
      <c r="H18" s="27"/>
      <c r="I18" s="11"/>
      <c r="J18" s="28" t="s">
        <v>30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9"/>
      <c r="BX18" s="25" t="s">
        <v>76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5">
        <f>16203.017-CH15-CH16-CH17-439.99-463.68-1799.54</f>
        <v>8689.221000000001</v>
      </c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5" customFormat="1" ht="11.25">
      <c r="A19" s="30" t="s">
        <v>12</v>
      </c>
      <c r="B19" s="31"/>
      <c r="C19" s="31"/>
      <c r="D19" s="31"/>
      <c r="E19" s="31"/>
      <c r="F19" s="31"/>
      <c r="G19" s="31"/>
      <c r="H19" s="32"/>
      <c r="I19" s="9"/>
      <c r="J19" s="33" t="s">
        <v>88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76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5">
        <v>19085.28</v>
      </c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5" customFormat="1" ht="11.25">
      <c r="A20" s="30" t="s">
        <v>13</v>
      </c>
      <c r="B20" s="31"/>
      <c r="C20" s="31"/>
      <c r="D20" s="31"/>
      <c r="E20" s="31"/>
      <c r="F20" s="31"/>
      <c r="G20" s="31"/>
      <c r="H20" s="32"/>
      <c r="I20" s="9"/>
      <c r="J20" s="33" t="s">
        <v>124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76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5">
        <f>CH21+CH26+CH29+CH34+CH44+CH45</f>
        <v>33455.99100000001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5" customFormat="1" ht="11.25">
      <c r="A21" s="30" t="s">
        <v>14</v>
      </c>
      <c r="B21" s="31"/>
      <c r="C21" s="31"/>
      <c r="D21" s="31"/>
      <c r="E21" s="31"/>
      <c r="F21" s="31"/>
      <c r="G21" s="31"/>
      <c r="H21" s="32"/>
      <c r="I21" s="9"/>
      <c r="J21" s="33" t="s">
        <v>89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76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5">
        <f>CH22+CH23+CH24+CH25</f>
        <v>7783.42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5" customFormat="1" ht="11.25">
      <c r="A22" s="25" t="s">
        <v>15</v>
      </c>
      <c r="B22" s="26"/>
      <c r="C22" s="26"/>
      <c r="D22" s="26"/>
      <c r="E22" s="26"/>
      <c r="F22" s="26"/>
      <c r="G22" s="26"/>
      <c r="H22" s="27"/>
      <c r="I22" s="11"/>
      <c r="J22" s="28" t="s">
        <v>90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76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5">
        <v>40.5</v>
      </c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5" customFormat="1" ht="11.25">
      <c r="A23" s="25" t="s">
        <v>17</v>
      </c>
      <c r="B23" s="26"/>
      <c r="C23" s="26"/>
      <c r="D23" s="26"/>
      <c r="E23" s="26"/>
      <c r="F23" s="26"/>
      <c r="G23" s="26"/>
      <c r="H23" s="27"/>
      <c r="I23" s="11"/>
      <c r="J23" s="28" t="s">
        <v>91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76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5">
        <f>7342.47-CH24</f>
        <v>6555.89</v>
      </c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5" customFormat="1" ht="22.5" customHeight="1">
      <c r="A24" s="25" t="s">
        <v>19</v>
      </c>
      <c r="B24" s="26"/>
      <c r="C24" s="26"/>
      <c r="D24" s="26"/>
      <c r="E24" s="26"/>
      <c r="F24" s="26"/>
      <c r="G24" s="26"/>
      <c r="H24" s="27"/>
      <c r="I24" s="11"/>
      <c r="J24" s="28" t="s">
        <v>125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76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5">
        <v>786.58</v>
      </c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5" customFormat="1" ht="11.25">
      <c r="A25" s="25" t="s">
        <v>21</v>
      </c>
      <c r="B25" s="26"/>
      <c r="C25" s="26"/>
      <c r="D25" s="26"/>
      <c r="E25" s="26"/>
      <c r="F25" s="26"/>
      <c r="G25" s="26"/>
      <c r="H25" s="27"/>
      <c r="I25" s="11"/>
      <c r="J25" s="28" t="s">
        <v>92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25" t="s">
        <v>76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5">
        <v>400.45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5" customFormat="1" ht="11.25">
      <c r="A26" s="30" t="s">
        <v>23</v>
      </c>
      <c r="B26" s="31"/>
      <c r="C26" s="31"/>
      <c r="D26" s="31"/>
      <c r="E26" s="31"/>
      <c r="F26" s="31"/>
      <c r="G26" s="31"/>
      <c r="H26" s="32"/>
      <c r="I26" s="9"/>
      <c r="J26" s="33" t="s">
        <v>65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76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5">
        <f>CH27+CH28</f>
        <v>314.26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5" customFormat="1" ht="22.5" customHeight="1">
      <c r="A27" s="25" t="s">
        <v>24</v>
      </c>
      <c r="B27" s="26"/>
      <c r="C27" s="26"/>
      <c r="D27" s="26"/>
      <c r="E27" s="26"/>
      <c r="F27" s="26"/>
      <c r="G27" s="26"/>
      <c r="H27" s="27"/>
      <c r="I27" s="11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9"/>
      <c r="BX27" s="25" t="s">
        <v>76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5">
        <v>166.49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16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5" customFormat="1" ht="11.25">
      <c r="A28" s="25" t="s">
        <v>25</v>
      </c>
      <c r="B28" s="26"/>
      <c r="C28" s="26"/>
      <c r="D28" s="26"/>
      <c r="E28" s="26"/>
      <c r="F28" s="26"/>
      <c r="G28" s="26"/>
      <c r="H28" s="27"/>
      <c r="I28" s="11"/>
      <c r="J28" s="28" t="s">
        <v>93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9"/>
      <c r="BX28" s="25" t="s">
        <v>76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5">
        <f>82.88+64.89</f>
        <v>147.76999999999998</v>
      </c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1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5" customFormat="1" ht="11.25">
      <c r="A29" s="30" t="s">
        <v>26</v>
      </c>
      <c r="B29" s="31"/>
      <c r="C29" s="31"/>
      <c r="D29" s="31"/>
      <c r="E29" s="31"/>
      <c r="F29" s="31"/>
      <c r="G29" s="31"/>
      <c r="H29" s="32"/>
      <c r="I29" s="9"/>
      <c r="J29" s="33" t="s">
        <v>94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4"/>
      <c r="BX29" s="25" t="s">
        <v>76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5">
        <f>CH30+CH31+CH32+CH33</f>
        <v>8073.330000000001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16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s="5" customFormat="1" ht="11.25" customHeight="1">
      <c r="A30" s="25" t="s">
        <v>27</v>
      </c>
      <c r="B30" s="26"/>
      <c r="C30" s="26"/>
      <c r="D30" s="26"/>
      <c r="E30" s="26"/>
      <c r="F30" s="26"/>
      <c r="G30" s="26"/>
      <c r="H30" s="27"/>
      <c r="I30" s="11"/>
      <c r="J30" s="28" t="s">
        <v>38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/>
      <c r="BX30" s="25" t="s">
        <v>76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5">
        <v>7876.02</v>
      </c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5" s="5" customFormat="1" ht="11.25">
      <c r="A31" s="25" t="s">
        <v>28</v>
      </c>
      <c r="B31" s="26"/>
      <c r="C31" s="26"/>
      <c r="D31" s="26"/>
      <c r="E31" s="26"/>
      <c r="F31" s="26"/>
      <c r="G31" s="26"/>
      <c r="H31" s="27"/>
      <c r="I31" s="11"/>
      <c r="J31" s="28" t="s">
        <v>39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/>
      <c r="BX31" s="25" t="s">
        <v>76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5">
        <v>0.09</v>
      </c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16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</row>
    <row r="32" spans="1:205" s="5" customFormat="1" ht="11.25">
      <c r="A32" s="25" t="s">
        <v>29</v>
      </c>
      <c r="B32" s="26"/>
      <c r="C32" s="26"/>
      <c r="D32" s="26"/>
      <c r="E32" s="26"/>
      <c r="F32" s="26"/>
      <c r="G32" s="26"/>
      <c r="H32" s="27"/>
      <c r="I32" s="11"/>
      <c r="J32" s="28" t="s">
        <v>95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76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5">
        <v>154.89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16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s="5" customFormat="1" ht="11.25">
      <c r="A33" s="25" t="s">
        <v>108</v>
      </c>
      <c r="B33" s="26"/>
      <c r="C33" s="26"/>
      <c r="D33" s="26"/>
      <c r="E33" s="26"/>
      <c r="F33" s="26"/>
      <c r="G33" s="26"/>
      <c r="H33" s="27"/>
      <c r="I33" s="11"/>
      <c r="J33" s="28" t="s">
        <v>96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25" t="s">
        <v>76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5">
        <v>42.33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16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s="5" customFormat="1" ht="11.25">
      <c r="A34" s="30" t="s">
        <v>40</v>
      </c>
      <c r="B34" s="31"/>
      <c r="C34" s="31"/>
      <c r="D34" s="31"/>
      <c r="E34" s="31"/>
      <c r="F34" s="31"/>
      <c r="G34" s="31"/>
      <c r="H34" s="32"/>
      <c r="I34" s="9"/>
      <c r="J34" s="33" t="s">
        <v>78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76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5">
        <f>CH35+CH36+CH37+CH38+CH39</f>
        <v>12591.851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16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s="5" customFormat="1" ht="11.25" customHeight="1">
      <c r="A35" s="25" t="s">
        <v>109</v>
      </c>
      <c r="B35" s="26"/>
      <c r="C35" s="26"/>
      <c r="D35" s="26"/>
      <c r="E35" s="26"/>
      <c r="F35" s="26"/>
      <c r="G35" s="26"/>
      <c r="H35" s="27"/>
      <c r="I35" s="11"/>
      <c r="J35" s="28" t="s">
        <v>16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5" t="s">
        <v>76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5">
        <v>1129.1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18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s="5" customFormat="1" ht="11.25">
      <c r="A36" s="25" t="s">
        <v>110</v>
      </c>
      <c r="B36" s="26"/>
      <c r="C36" s="26"/>
      <c r="D36" s="26"/>
      <c r="E36" s="26"/>
      <c r="F36" s="26"/>
      <c r="G36" s="26"/>
      <c r="H36" s="27"/>
      <c r="I36" s="11"/>
      <c r="J36" s="28" t="s">
        <v>18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5" t="s">
        <v>76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5">
        <v>2370.71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16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s="5" customFormat="1" ht="11.25">
      <c r="A37" s="25" t="s">
        <v>111</v>
      </c>
      <c r="B37" s="26"/>
      <c r="C37" s="26"/>
      <c r="D37" s="26"/>
      <c r="E37" s="26"/>
      <c r="F37" s="26"/>
      <c r="G37" s="26"/>
      <c r="H37" s="27"/>
      <c r="I37" s="11"/>
      <c r="J37" s="28" t="s">
        <v>20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76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5">
        <f>2046.96-243.97</f>
        <v>1802.99</v>
      </c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16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s="5" customFormat="1" ht="11.25">
      <c r="A38" s="25" t="s">
        <v>112</v>
      </c>
      <c r="B38" s="26"/>
      <c r="C38" s="26"/>
      <c r="D38" s="26"/>
      <c r="E38" s="26"/>
      <c r="F38" s="26"/>
      <c r="G38" s="26"/>
      <c r="H38" s="27"/>
      <c r="I38" s="11"/>
      <c r="J38" s="28" t="s">
        <v>22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5" t="s">
        <v>76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5">
        <v>398.04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s="5" customFormat="1" ht="11.25" customHeight="1">
      <c r="A39" s="25" t="s">
        <v>113</v>
      </c>
      <c r="B39" s="26"/>
      <c r="C39" s="26"/>
      <c r="D39" s="26"/>
      <c r="E39" s="26"/>
      <c r="F39" s="26"/>
      <c r="G39" s="26"/>
      <c r="H39" s="27"/>
      <c r="I39" s="11"/>
      <c r="J39" s="28" t="s">
        <v>97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5" t="s">
        <v>76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5">
        <f>CH40+CH41+CH42+CH43</f>
        <v>6891.011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s="5" customFormat="1" ht="11.25" customHeight="1">
      <c r="A40" s="25" t="s">
        <v>114</v>
      </c>
      <c r="B40" s="26"/>
      <c r="C40" s="26"/>
      <c r="D40" s="26"/>
      <c r="E40" s="26"/>
      <c r="F40" s="26"/>
      <c r="G40" s="26"/>
      <c r="H40" s="27"/>
      <c r="I40" s="11"/>
      <c r="J40" s="28" t="s">
        <v>98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5" t="s">
        <v>76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5">
        <f>230.92+1609.58</f>
        <v>1840.5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s="5" customFormat="1" ht="22.5" customHeight="1">
      <c r="A41" s="25" t="s">
        <v>115</v>
      </c>
      <c r="B41" s="26"/>
      <c r="C41" s="26"/>
      <c r="D41" s="26"/>
      <c r="E41" s="26"/>
      <c r="F41" s="26"/>
      <c r="G41" s="26"/>
      <c r="H41" s="27"/>
      <c r="I41" s="11"/>
      <c r="J41" s="28" t="s">
        <v>99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5" t="s">
        <v>76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5">
        <v>1667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spans="1:205" s="5" customFormat="1" ht="11.25" customHeight="1">
      <c r="A42" s="25" t="s">
        <v>116</v>
      </c>
      <c r="B42" s="26"/>
      <c r="C42" s="26"/>
      <c r="D42" s="26"/>
      <c r="E42" s="26"/>
      <c r="F42" s="26"/>
      <c r="G42" s="26"/>
      <c r="H42" s="27"/>
      <c r="I42" s="11"/>
      <c r="J42" s="28" t="s">
        <v>100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5" t="s">
        <v>76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5">
        <v>594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</row>
    <row r="43" spans="1:205" s="5" customFormat="1" ht="11.25" customHeight="1">
      <c r="A43" s="25" t="s">
        <v>117</v>
      </c>
      <c r="B43" s="26"/>
      <c r="C43" s="26"/>
      <c r="D43" s="26"/>
      <c r="E43" s="26"/>
      <c r="F43" s="26"/>
      <c r="G43" s="26"/>
      <c r="H43" s="27"/>
      <c r="I43" s="11"/>
      <c r="J43" s="28" t="s">
        <v>30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5" t="s">
        <v>76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5">
        <f>109.44+587.21+30.9+2.371+112.93+592.45+121.34+587.94+380.52+128.38+26.67+109.36</f>
        <v>2789.5110000000004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s="5" customFormat="1" ht="11.25" customHeight="1">
      <c r="A44" s="30" t="s">
        <v>41</v>
      </c>
      <c r="B44" s="31"/>
      <c r="C44" s="31"/>
      <c r="D44" s="31"/>
      <c r="E44" s="31"/>
      <c r="F44" s="31"/>
      <c r="G44" s="31"/>
      <c r="H44" s="32"/>
      <c r="I44" s="9"/>
      <c r="J44" s="33" t="s">
        <v>31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76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5">
        <v>1799.54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s="5" customFormat="1" ht="11.25" customHeight="1">
      <c r="A45" s="30" t="s">
        <v>42</v>
      </c>
      <c r="B45" s="31"/>
      <c r="C45" s="31"/>
      <c r="D45" s="31"/>
      <c r="E45" s="31"/>
      <c r="F45" s="31"/>
      <c r="G45" s="31"/>
      <c r="H45" s="32"/>
      <c r="I45" s="9"/>
      <c r="J45" s="33" t="s">
        <v>32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76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5">
        <f>CH46+CH47+CH48+CH49+CH50+CH51</f>
        <v>2893.59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s="5" customFormat="1" ht="11.25" customHeight="1">
      <c r="A46" s="25" t="s">
        <v>43</v>
      </c>
      <c r="B46" s="26"/>
      <c r="C46" s="26"/>
      <c r="D46" s="26"/>
      <c r="E46" s="26"/>
      <c r="F46" s="26"/>
      <c r="G46" s="26"/>
      <c r="H46" s="27"/>
      <c r="I46" s="11"/>
      <c r="J46" s="28" t="s">
        <v>33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5" t="s">
        <v>76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5">
        <v>100.26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s="5" customFormat="1" ht="11.25" customHeight="1">
      <c r="A47" s="25" t="s">
        <v>44</v>
      </c>
      <c r="B47" s="26"/>
      <c r="C47" s="26"/>
      <c r="D47" s="26"/>
      <c r="E47" s="26"/>
      <c r="F47" s="26"/>
      <c r="G47" s="26"/>
      <c r="H47" s="27"/>
      <c r="I47" s="11"/>
      <c r="J47" s="28" t="s">
        <v>34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76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5">
        <f>805.95+522.32</f>
        <v>1328.27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s="5" customFormat="1" ht="11.25" customHeight="1">
      <c r="A48" s="25" t="s">
        <v>45</v>
      </c>
      <c r="B48" s="26"/>
      <c r="C48" s="26"/>
      <c r="D48" s="26"/>
      <c r="E48" s="26"/>
      <c r="F48" s="26"/>
      <c r="G48" s="26"/>
      <c r="H48" s="27"/>
      <c r="I48" s="11"/>
      <c r="J48" s="28" t="s">
        <v>101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76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5">
        <f>169.18+439.99</f>
        <v>609.1700000000001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s="5" customFormat="1" ht="11.25" customHeight="1">
      <c r="A49" s="25" t="s">
        <v>46</v>
      </c>
      <c r="B49" s="26"/>
      <c r="C49" s="26"/>
      <c r="D49" s="26"/>
      <c r="E49" s="26"/>
      <c r="F49" s="26"/>
      <c r="G49" s="26"/>
      <c r="H49" s="27"/>
      <c r="I49" s="11"/>
      <c r="J49" s="28" t="s">
        <v>102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25" t="s">
        <v>76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5">
        <v>0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s="5" customFormat="1" ht="11.25" customHeight="1">
      <c r="A50" s="25" t="s">
        <v>118</v>
      </c>
      <c r="B50" s="26"/>
      <c r="C50" s="26"/>
      <c r="D50" s="26"/>
      <c r="E50" s="26"/>
      <c r="F50" s="26"/>
      <c r="G50" s="26"/>
      <c r="H50" s="27"/>
      <c r="I50" s="11"/>
      <c r="J50" s="28" t="s">
        <v>103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25" t="s">
        <v>76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5">
        <v>0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s="5" customFormat="1" ht="11.25" customHeight="1">
      <c r="A51" s="25" t="s">
        <v>119</v>
      </c>
      <c r="B51" s="26"/>
      <c r="C51" s="26"/>
      <c r="D51" s="26"/>
      <c r="E51" s="26"/>
      <c r="F51" s="26"/>
      <c r="G51" s="26"/>
      <c r="H51" s="27"/>
      <c r="I51" s="11"/>
      <c r="J51" s="28" t="s">
        <v>30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25" t="s">
        <v>76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5">
        <f>463.68+125.4+243.97+22.84</f>
        <v>855.8900000000001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16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s="5" customFormat="1" ht="11.25" customHeight="1">
      <c r="A52" s="30">
        <v>2</v>
      </c>
      <c r="B52" s="31"/>
      <c r="C52" s="31"/>
      <c r="D52" s="31"/>
      <c r="E52" s="31"/>
      <c r="F52" s="31"/>
      <c r="G52" s="31"/>
      <c r="H52" s="32"/>
      <c r="I52" s="9"/>
      <c r="J52" s="33" t="s">
        <v>35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76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22">
        <f>(121.84+970.52+700+290+50)*0.7040573</f>
        <v>1501.3036242279998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16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s="5" customFormat="1" ht="11.25" customHeight="1">
      <c r="A53" s="30">
        <v>3</v>
      </c>
      <c r="B53" s="31"/>
      <c r="C53" s="31"/>
      <c r="D53" s="31"/>
      <c r="E53" s="31"/>
      <c r="F53" s="31"/>
      <c r="G53" s="31"/>
      <c r="H53" s="32"/>
      <c r="I53" s="9"/>
      <c r="J53" s="33" t="s">
        <v>79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76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22">
        <f>CH54+CH55+CH56+CH57</f>
        <v>2666.800078648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  <c r="DC53" s="7"/>
      <c r="DD53" s="7"/>
      <c r="DE53" s="7"/>
      <c r="DF53" s="19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16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s="5" customFormat="1" ht="11.25" customHeight="1">
      <c r="A54" s="25" t="s">
        <v>47</v>
      </c>
      <c r="B54" s="26"/>
      <c r="C54" s="26"/>
      <c r="D54" s="26"/>
      <c r="E54" s="26"/>
      <c r="F54" s="26"/>
      <c r="G54" s="26"/>
      <c r="H54" s="27"/>
      <c r="I54" s="11"/>
      <c r="J54" s="28" t="s">
        <v>36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25" t="s">
        <v>76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22">
        <f>550*0.7040573</f>
        <v>387.231515</v>
      </c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  <c r="DC54" s="7"/>
      <c r="DD54" s="7"/>
      <c r="DE54" s="7"/>
      <c r="DF54" s="19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16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s="5" customFormat="1" ht="11.25" customHeight="1">
      <c r="A55" s="25" t="s">
        <v>48</v>
      </c>
      <c r="B55" s="26"/>
      <c r="C55" s="26"/>
      <c r="D55" s="26"/>
      <c r="E55" s="26"/>
      <c r="F55" s="26"/>
      <c r="G55" s="26"/>
      <c r="H55" s="27"/>
      <c r="I55" s="11"/>
      <c r="J55" s="28" t="s">
        <v>104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76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22">
        <v>0</v>
      </c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  <c r="DC55" s="7"/>
      <c r="DD55" s="7"/>
      <c r="DE55" s="7"/>
      <c r="DF55" s="19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16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s="5" customFormat="1" ht="11.25">
      <c r="A56" s="25" t="s">
        <v>49</v>
      </c>
      <c r="B56" s="26"/>
      <c r="C56" s="26"/>
      <c r="D56" s="26"/>
      <c r="E56" s="26"/>
      <c r="F56" s="26"/>
      <c r="G56" s="26"/>
      <c r="H56" s="27"/>
      <c r="I56" s="11"/>
      <c r="J56" s="28" t="s">
        <v>37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76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22">
        <f>0.7040573*3237.76</f>
        <v>2279.5685636480002</v>
      </c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s="5" customFormat="1" ht="11.25">
      <c r="A57" s="25" t="s">
        <v>50</v>
      </c>
      <c r="B57" s="26"/>
      <c r="C57" s="26"/>
      <c r="D57" s="26"/>
      <c r="E57" s="26"/>
      <c r="F57" s="26"/>
      <c r="G57" s="26"/>
      <c r="H57" s="27"/>
      <c r="I57" s="11"/>
      <c r="J57" s="28" t="s">
        <v>105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9"/>
      <c r="BX57" s="25" t="s">
        <v>76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22">
        <v>0</v>
      </c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</row>
    <row r="58" spans="1:205" s="5" customFormat="1" ht="11.25">
      <c r="A58" s="25" t="s">
        <v>120</v>
      </c>
      <c r="B58" s="26"/>
      <c r="C58" s="26"/>
      <c r="D58" s="26"/>
      <c r="E58" s="26"/>
      <c r="F58" s="26"/>
      <c r="G58" s="26"/>
      <c r="H58" s="27"/>
      <c r="I58" s="11"/>
      <c r="J58" s="28" t="s">
        <v>51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25" t="s">
        <v>76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22">
        <f>(25.2+791.93+0.61+228.97+116.24+68+64+25.2+18.64+446)*0.7040573</f>
        <v>1256.5944284670002</v>
      </c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</row>
    <row r="59" spans="1:205" s="5" customFormat="1" ht="11.25">
      <c r="A59" s="30">
        <v>4</v>
      </c>
      <c r="B59" s="31"/>
      <c r="C59" s="31"/>
      <c r="D59" s="31"/>
      <c r="E59" s="31"/>
      <c r="F59" s="31"/>
      <c r="G59" s="31"/>
      <c r="H59" s="32"/>
      <c r="I59" s="9"/>
      <c r="J59" s="33" t="s">
        <v>67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76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22">
        <f>CH60+CH65</f>
        <v>1455.192140912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</row>
    <row r="60" spans="1:205" s="5" customFormat="1" ht="11.25">
      <c r="A60" s="30" t="s">
        <v>53</v>
      </c>
      <c r="B60" s="31"/>
      <c r="C60" s="31"/>
      <c r="D60" s="31"/>
      <c r="E60" s="31"/>
      <c r="F60" s="31"/>
      <c r="G60" s="31"/>
      <c r="H60" s="32"/>
      <c r="I60" s="9"/>
      <c r="J60" s="33" t="s">
        <v>52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76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22">
        <f>CH62</f>
        <v>708.24</v>
      </c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</row>
    <row r="61" spans="1:205" s="5" customFormat="1" ht="11.25">
      <c r="A61" s="25" t="s">
        <v>68</v>
      </c>
      <c r="B61" s="26"/>
      <c r="C61" s="26"/>
      <c r="D61" s="26"/>
      <c r="E61" s="26"/>
      <c r="F61" s="26"/>
      <c r="G61" s="26"/>
      <c r="H61" s="27"/>
      <c r="I61" s="11"/>
      <c r="J61" s="28" t="s">
        <v>54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9"/>
      <c r="BX61" s="25" t="s">
        <v>76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22">
        <v>0</v>
      </c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</row>
    <row r="62" spans="1:205" s="5" customFormat="1" ht="11.25">
      <c r="A62" s="25" t="s">
        <v>69</v>
      </c>
      <c r="B62" s="26"/>
      <c r="C62" s="26"/>
      <c r="D62" s="26"/>
      <c r="E62" s="26"/>
      <c r="F62" s="26"/>
      <c r="G62" s="26"/>
      <c r="H62" s="27"/>
      <c r="I62" s="11"/>
      <c r="J62" s="28" t="s">
        <v>55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76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22">
        <v>708.24</v>
      </c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</row>
    <row r="63" spans="1:205" s="5" customFormat="1" ht="11.25">
      <c r="A63" s="25" t="s">
        <v>121</v>
      </c>
      <c r="B63" s="26"/>
      <c r="C63" s="26"/>
      <c r="D63" s="26"/>
      <c r="E63" s="26"/>
      <c r="F63" s="26"/>
      <c r="G63" s="26"/>
      <c r="H63" s="27"/>
      <c r="I63" s="11"/>
      <c r="J63" s="28" t="s">
        <v>56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76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22">
        <v>0</v>
      </c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</row>
    <row r="64" spans="1:205" s="5" customFormat="1" ht="22.5" customHeight="1">
      <c r="A64" s="25" t="s">
        <v>122</v>
      </c>
      <c r="B64" s="26"/>
      <c r="C64" s="26"/>
      <c r="D64" s="26"/>
      <c r="E64" s="26"/>
      <c r="F64" s="26"/>
      <c r="G64" s="26"/>
      <c r="H64" s="27"/>
      <c r="I64" s="11"/>
      <c r="J64" s="28" t="s">
        <v>106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9"/>
      <c r="BX64" s="25" t="s">
        <v>76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22">
        <v>0</v>
      </c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</row>
    <row r="65" spans="1:205" s="5" customFormat="1" ht="11.25">
      <c r="A65" s="30" t="s">
        <v>80</v>
      </c>
      <c r="B65" s="31"/>
      <c r="C65" s="31"/>
      <c r="D65" s="31"/>
      <c r="E65" s="31"/>
      <c r="F65" s="31"/>
      <c r="G65" s="31"/>
      <c r="H65" s="32"/>
      <c r="I65" s="9"/>
      <c r="J65" s="33" t="s">
        <v>57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76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22">
        <f>(CH62+CH56)*0.2/0.8</f>
        <v>746.952140912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</row>
    <row r="66" spans="1:205" s="5" customFormat="1" ht="11.25">
      <c r="A66" s="30">
        <v>5</v>
      </c>
      <c r="B66" s="31"/>
      <c r="C66" s="31"/>
      <c r="D66" s="31"/>
      <c r="E66" s="31"/>
      <c r="F66" s="31"/>
      <c r="G66" s="31"/>
      <c r="H66" s="32"/>
      <c r="I66" s="9"/>
      <c r="J66" s="33" t="s">
        <v>58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76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22">
        <f>CH11+CH53-CH52+CH59</f>
        <v>197086.75659533203</v>
      </c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</row>
    <row r="67" spans="1:205" s="5" customFormat="1" ht="11.25">
      <c r="A67" s="30" t="s">
        <v>59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</row>
    <row r="68" spans="1:205" s="5" customFormat="1" ht="11.25" customHeight="1">
      <c r="A68" s="25">
        <v>1</v>
      </c>
      <c r="B68" s="26"/>
      <c r="C68" s="26"/>
      <c r="D68" s="26"/>
      <c r="E68" s="26"/>
      <c r="F68" s="26"/>
      <c r="G68" s="26"/>
      <c r="H68" s="27"/>
      <c r="I68" s="11"/>
      <c r="J68" s="28" t="s">
        <v>60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70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25">
        <v>187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</row>
    <row r="69" spans="1:205" s="5" customFormat="1" ht="11.25">
      <c r="A69" s="25">
        <v>2</v>
      </c>
      <c r="B69" s="26"/>
      <c r="C69" s="26"/>
      <c r="D69" s="26"/>
      <c r="E69" s="26"/>
      <c r="F69" s="26"/>
      <c r="G69" s="26"/>
      <c r="H69" s="27"/>
      <c r="I69" s="11"/>
      <c r="J69" s="28" t="s">
        <v>61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25">
        <v>850.21</v>
      </c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</row>
    <row r="70" spans="1:205" s="5" customFormat="1" ht="11.25">
      <c r="A70" s="25">
        <v>3</v>
      </c>
      <c r="B70" s="26"/>
      <c r="C70" s="26"/>
      <c r="D70" s="26"/>
      <c r="E70" s="26"/>
      <c r="F70" s="26"/>
      <c r="G70" s="26"/>
      <c r="H70" s="27"/>
      <c r="I70" s="11"/>
      <c r="J70" s="28" t="s">
        <v>107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9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25">
        <v>235</v>
      </c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</row>
    <row r="71" spans="1:205" s="5" customFormat="1" ht="11.25">
      <c r="A71" s="25">
        <v>4</v>
      </c>
      <c r="B71" s="26"/>
      <c r="C71" s="26"/>
      <c r="D71" s="26"/>
      <c r="E71" s="26"/>
      <c r="F71" s="26"/>
      <c r="G71" s="26"/>
      <c r="H71" s="27"/>
      <c r="I71" s="11"/>
      <c r="J71" s="28" t="s">
        <v>82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9"/>
      <c r="BX71" s="25" t="s">
        <v>63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25">
        <v>21.4</v>
      </c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2021-07-30T13:31:23Z</dcterms:modified>
  <cp:category/>
  <cp:version/>
  <cp:contentType/>
  <cp:contentStatus/>
</cp:coreProperties>
</file>